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hclo365-my.sharepoint.com/personal/sanjeevbr_hcl_com/Documents/Desktop/Society/AGM/"/>
    </mc:Choice>
  </mc:AlternateContent>
  <xr:revisionPtr revIDLastSave="1" documentId="11_14C644F97F080A4BC754EEAE4D55AECBB856878A" xr6:coauthVersionLast="46" xr6:coauthVersionMax="46" xr10:uidLastSave="{F906AA51-11B4-481E-8C50-5AA3775DE9B3}"/>
  <bookViews>
    <workbookView xWindow="-120" yWindow="-120" windowWidth="20730" windowHeight="11160" xr2:uid="{00000000-000D-0000-FFFF-FFFF00000000}"/>
  </bookViews>
  <sheets>
    <sheet name="Sheet1 (5)" sheetId="1" r:id="rId1"/>
    <sheet name="Sheet1" sheetId="2" r:id="rId2"/>
    <sheet name="Sheet2" sheetId="3" r:id="rId3"/>
  </sheets>
  <externalReferences>
    <externalReference r:id="rId4"/>
    <externalReference r:id="rId5"/>
  </externalReferenc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3" l="1"/>
  <c r="K14" i="3"/>
  <c r="G12" i="3"/>
  <c r="G13" i="3"/>
  <c r="C2" i="3"/>
  <c r="D2" i="3"/>
  <c r="C3" i="3"/>
  <c r="D3" i="3"/>
  <c r="D4" i="3"/>
  <c r="C6" i="3"/>
  <c r="B6" i="3"/>
  <c r="D6" i="3"/>
  <c r="E6" i="3"/>
  <c r="I20" i="2"/>
  <c r="I28" i="2"/>
  <c r="I37" i="2"/>
  <c r="I27" i="2"/>
  <c r="I29" i="2"/>
  <c r="F72" i="1"/>
  <c r="D13" i="2"/>
  <c r="D23" i="2"/>
  <c r="I36" i="2"/>
  <c r="I21" i="2"/>
  <c r="I15" i="2"/>
  <c r="I7" i="2"/>
  <c r="D6" i="2"/>
  <c r="D5" i="2"/>
  <c r="F21" i="1"/>
  <c r="I16" i="2"/>
  <c r="I23" i="2"/>
  <c r="I25" i="2"/>
  <c r="I31" i="2"/>
  <c r="D7" i="2"/>
  <c r="I35" i="2"/>
  <c r="H40" i="2"/>
  <c r="F60" i="1"/>
  <c r="F40" i="1"/>
  <c r="F32" i="1"/>
  <c r="F26" i="1"/>
  <c r="G15" i="1"/>
  <c r="F24" i="1"/>
  <c r="F61" i="1"/>
  <c r="F63" i="1"/>
</calcChain>
</file>

<file path=xl/sharedStrings.xml><?xml version="1.0" encoding="utf-8"?>
<sst xmlns="http://schemas.openxmlformats.org/spreadsheetml/2006/main" count="193" uniqueCount="154">
  <si>
    <t>DETAILS OF INCOME/EXPENDITURE FOR EXTENSION PROJECT</t>
  </si>
  <si>
    <t>Total Collection Expected</t>
  </si>
  <si>
    <t xml:space="preserve"> 'A' Type Flat</t>
  </si>
  <si>
    <t>40 Nos @ RS 7,90,000</t>
  </si>
  <si>
    <t>=</t>
  </si>
  <si>
    <t>RS 3,16,000,00</t>
  </si>
  <si>
    <t xml:space="preserve"> 'B' Type Flat</t>
  </si>
  <si>
    <t>100 Nos @ RS 5,40,000</t>
  </si>
  <si>
    <t>RS 5,40,000,00</t>
  </si>
  <si>
    <t>Total Expected Collection Reciepts</t>
  </si>
  <si>
    <t>RS 8,56,00,000.00</t>
  </si>
  <si>
    <t>Actual Collection Reciepts</t>
  </si>
  <si>
    <t>RS 8,48,98,814.00</t>
  </si>
  <si>
    <t>Shortfall:</t>
  </si>
  <si>
    <t>RS 7,01,186.00</t>
  </si>
  <si>
    <t>(9 members)*</t>
  </si>
  <si>
    <t>* For B-405 Recovery is made on monthly basis</t>
  </si>
  <si>
    <t>Bank FD Interest</t>
  </si>
  <si>
    <t>RS 55,23,823.00</t>
  </si>
  <si>
    <t>Total Inflows</t>
  </si>
  <si>
    <t>Expenditure Incurred:-</t>
  </si>
  <si>
    <t>A.</t>
  </si>
  <si>
    <t>(a)</t>
  </si>
  <si>
    <t>LIASIONING FEE (SINGH &amp; ASSOC. , Balaji)</t>
  </si>
  <si>
    <t>-</t>
  </si>
  <si>
    <t>(b)</t>
  </si>
  <si>
    <t>Add in News Paper</t>
  </si>
  <si>
    <t>(c )</t>
  </si>
  <si>
    <t>DDA (11.10.12)</t>
  </si>
  <si>
    <t>(d)</t>
  </si>
  <si>
    <t>OTHERS- NALINI, NK SAMAL ETC.</t>
  </si>
  <si>
    <t>( Permission Expenses, )</t>
  </si>
  <si>
    <t>Grand Total</t>
  </si>
  <si>
    <t>B.</t>
  </si>
  <si>
    <t>Architect Fee</t>
  </si>
  <si>
    <t>DESIGN &amp; DESIGN</t>
  </si>
  <si>
    <t>C.</t>
  </si>
  <si>
    <t>Accounting Help</t>
  </si>
  <si>
    <t>Total ©</t>
  </si>
  <si>
    <t>D.</t>
  </si>
  <si>
    <t>Shifting &amp; Repair of Gen Set</t>
  </si>
  <si>
    <t>E.</t>
  </si>
  <si>
    <t>Shifting of Electric Cable</t>
  </si>
  <si>
    <t>F.</t>
  </si>
  <si>
    <t>IGL Pipe Line shifting</t>
  </si>
  <si>
    <t>G.</t>
  </si>
  <si>
    <t>Contractor's Bill Payment (PROJECTS Extn.)</t>
  </si>
  <si>
    <t>Till 15 Oct 16</t>
  </si>
  <si>
    <t>Contractor's Bill Payment (OFFICE Extn.)</t>
  </si>
  <si>
    <t>H.</t>
  </si>
  <si>
    <t>Payment made for Works Already Done;-</t>
  </si>
  <si>
    <t xml:space="preserve">Water Pipe Line </t>
  </si>
  <si>
    <t>Rs 18,39,700</t>
  </si>
  <si>
    <t>Parking Space Development</t>
  </si>
  <si>
    <t>Rs 9,95,690</t>
  </si>
  <si>
    <t>Office Extension</t>
  </si>
  <si>
    <t>Rs 3,50,000</t>
  </si>
  <si>
    <t>Rs 31,85,390</t>
  </si>
  <si>
    <t>Total Expenditure Incurred</t>
  </si>
  <si>
    <t>8,50,87,715</t>
  </si>
  <si>
    <t>Fund Requirment:-</t>
  </si>
  <si>
    <t xml:space="preserve">Up gradation of Lift </t>
  </si>
  <si>
    <t>Development of Park</t>
  </si>
  <si>
    <t>Rs 6,00,000</t>
  </si>
  <si>
    <t>Earthing Installation</t>
  </si>
  <si>
    <t>Rs 2,00,000</t>
  </si>
  <si>
    <t>CCTV Coverage</t>
  </si>
  <si>
    <t>Rs 5,00,000</t>
  </si>
  <si>
    <t>Contractor's Balance Payment</t>
  </si>
  <si>
    <t>Rs 1,50,000</t>
  </si>
  <si>
    <t>TDS &amp; VAT DEPOSITED</t>
  </si>
  <si>
    <t>NET FUNDS</t>
  </si>
  <si>
    <t>Type</t>
  </si>
  <si>
    <t>No of Flats</t>
  </si>
  <si>
    <t>Amount/flat</t>
  </si>
  <si>
    <t>Total</t>
  </si>
  <si>
    <t>B&amp;C</t>
  </si>
  <si>
    <t>Expenditures</t>
  </si>
  <si>
    <t>TDS and VATS</t>
  </si>
  <si>
    <t>Contractors</t>
  </si>
  <si>
    <t xml:space="preserve">Architect </t>
  </si>
  <si>
    <t xml:space="preserve">Others </t>
  </si>
  <si>
    <t xml:space="preserve">DDA </t>
  </si>
  <si>
    <t>Non Projects Exp</t>
  </si>
  <si>
    <t xml:space="preserve">Interest accumulated </t>
  </si>
  <si>
    <t>(Project &amp;  Non projects)</t>
  </si>
  <si>
    <t>A1</t>
  </si>
  <si>
    <t>A2</t>
  </si>
  <si>
    <t>A3</t>
  </si>
  <si>
    <t>A4</t>
  </si>
  <si>
    <t>A5</t>
  </si>
  <si>
    <t>A6</t>
  </si>
  <si>
    <t>Recovery Defaulter amount(9 defaulter)</t>
  </si>
  <si>
    <t>FD Calcluated from Intertest certificates by CA</t>
  </si>
  <si>
    <t>B1</t>
  </si>
  <si>
    <t>B2</t>
  </si>
  <si>
    <t>B3</t>
  </si>
  <si>
    <t>B4</t>
  </si>
  <si>
    <t>B5</t>
  </si>
  <si>
    <t>B6</t>
  </si>
  <si>
    <t>B7</t>
  </si>
  <si>
    <r>
      <t>Projects Exp(</t>
    </r>
    <r>
      <rPr>
        <b/>
        <sz val="11"/>
        <color theme="1"/>
        <rFont val="Calibri"/>
        <family val="2"/>
        <scheme val="minor"/>
      </rPr>
      <t>sum of B1 to B4</t>
    </r>
    <r>
      <rPr>
        <b/>
        <sz val="14"/>
        <color theme="1"/>
        <rFont val="Calibri"/>
        <family val="2"/>
        <scheme val="minor"/>
      </rPr>
      <t>)</t>
    </r>
  </si>
  <si>
    <t>Total Expense (B5+B6)</t>
  </si>
  <si>
    <t>Net Deficit (B7 - A4)</t>
  </si>
  <si>
    <t>TOTAL RECOVERY  (A5+A6)</t>
  </si>
  <si>
    <t>TOTAL LIABILITIES</t>
  </si>
  <si>
    <t xml:space="preserve">Collections </t>
  </si>
  <si>
    <t xml:space="preserve">Actual Collections received </t>
  </si>
  <si>
    <t xml:space="preserve">A </t>
  </si>
  <si>
    <t>Projects Extension SPAN</t>
  </si>
  <si>
    <t>Water Pipeline (Nalini Samal)</t>
  </si>
  <si>
    <t>bills pending</t>
  </si>
  <si>
    <t>Site Engineer</t>
  </si>
  <si>
    <t>Consulting Engr.</t>
  </si>
  <si>
    <t>Site Engineer Salaries</t>
  </si>
  <si>
    <t>Consulting Engineer Fees</t>
  </si>
  <si>
    <t>Monthly Accounting Help</t>
  </si>
  <si>
    <t>Liasoning fees</t>
  </si>
  <si>
    <t>DDA Fees</t>
  </si>
  <si>
    <t>Architect fees (Design &amp; Design)</t>
  </si>
  <si>
    <t>Advertisement in News Paper</t>
  </si>
  <si>
    <t>Plan to Recover Above Liabilities</t>
  </si>
  <si>
    <t>Tiles Payment Recovery</t>
  </si>
  <si>
    <t>Net Liabilities to Contractor</t>
  </si>
  <si>
    <t>Liabilities to Contractor</t>
  </si>
  <si>
    <t>A7</t>
  </si>
  <si>
    <t>Project  Extension Accounts Summary (as on 15th Oct,2016)</t>
  </si>
  <si>
    <t xml:space="preserve"> Actual received till date Water Pipeline(122flat @14000)</t>
  </si>
  <si>
    <t>Total Expected Recovery Water Pipeline(140 flat @14000)</t>
  </si>
  <si>
    <t>*</t>
  </si>
  <si>
    <t>**</t>
  </si>
  <si>
    <t>* Total Receipts  (A2+A3)</t>
  </si>
  <si>
    <t>Total Receiepts are exclusive of recovery on account of Penalty for delayed payment</t>
  </si>
  <si>
    <t>Total Liabilities are  exclusive of payments to the residents on account of interest on initial payment</t>
  </si>
  <si>
    <t>Open</t>
  </si>
  <si>
    <t>Covered</t>
  </si>
  <si>
    <t>Actuals received</t>
  </si>
  <si>
    <t>Defaulter</t>
  </si>
  <si>
    <t>Fund in Projects</t>
  </si>
  <si>
    <t>To pay contractr</t>
  </si>
  <si>
    <t>Dafualter</t>
  </si>
  <si>
    <t>Kishire</t>
  </si>
  <si>
    <t>C403</t>
  </si>
  <si>
    <t>A404</t>
  </si>
  <si>
    <t>Junu</t>
  </si>
  <si>
    <t>A503</t>
  </si>
  <si>
    <t>A401</t>
  </si>
  <si>
    <t>Hussain</t>
  </si>
  <si>
    <t>A403</t>
  </si>
  <si>
    <t>Langthaga</t>
  </si>
  <si>
    <t>MK Hazarika</t>
  </si>
  <si>
    <t>B002</t>
  </si>
  <si>
    <t>Bairagi</t>
  </si>
  <si>
    <t>Given Manish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</si>
</sst>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 * #,##0.00_ ;_ * \-#,##0.00_ ;_ * &quot;-&quot;??_ ;_ @_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name val="Times New Roman"/>
      <family val="1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>
      <alignment vertical="center"/>
    </xf>
    <xf numFmtId="0" fontId="1" fillId="0" borderId="0"/>
    <xf numFmtId="164" fontId="1" fillId="0" borderId="0" applyFont="0" applyFill="0" applyBorder="0" applyAlignment="0" applyProtection="0"/>
  </cellStyleXfs>
  <cellXfs count="131">
    <xf numFmtId="0" fontId="0" fillId="0" borderId="0" xfId="0"/>
    <xf numFmtId="0" fontId="1" fillId="0" borderId="0" xfId="2"/>
    <xf numFmtId="0" fontId="1" fillId="0" borderId="0" xfId="2" quotePrefix="1"/>
    <xf numFmtId="0" fontId="1" fillId="0" borderId="0" xfId="2" applyAlignment="1">
      <alignment horizontal="center"/>
    </xf>
    <xf numFmtId="0" fontId="1" fillId="0" borderId="0" xfId="2" applyFont="1"/>
    <xf numFmtId="0" fontId="2" fillId="0" borderId="0" xfId="2" applyFont="1" applyAlignment="1">
      <alignment horizontal="left"/>
    </xf>
    <xf numFmtId="0" fontId="3" fillId="0" borderId="0" xfId="2" applyFont="1"/>
    <xf numFmtId="43" fontId="2" fillId="0" borderId="0" xfId="1" applyFont="1" applyAlignment="1">
      <alignment horizontal="left"/>
    </xf>
    <xf numFmtId="0" fontId="1" fillId="0" borderId="0" xfId="2" applyAlignment="1"/>
    <xf numFmtId="4" fontId="1" fillId="0" borderId="0" xfId="2" applyNumberFormat="1" applyAlignment="1"/>
    <xf numFmtId="0" fontId="1" fillId="0" borderId="0" xfId="2" applyFont="1" applyAlignment="1"/>
    <xf numFmtId="43" fontId="2" fillId="0" borderId="1" xfId="1" applyFont="1" applyBorder="1" applyAlignment="1"/>
    <xf numFmtId="0" fontId="2" fillId="0" borderId="0" xfId="2" applyFont="1" applyAlignment="1"/>
    <xf numFmtId="4" fontId="2" fillId="0" borderId="1" xfId="2" applyNumberFormat="1" applyFont="1" applyBorder="1" applyAlignment="1"/>
    <xf numFmtId="43" fontId="1" fillId="0" borderId="0" xfId="1" applyFont="1" applyAlignment="1"/>
    <xf numFmtId="0" fontId="2" fillId="0" borderId="0" xfId="2" applyFont="1"/>
    <xf numFmtId="43" fontId="2" fillId="0" borderId="0" xfId="1" applyFont="1" applyAlignment="1"/>
    <xf numFmtId="0" fontId="5" fillId="0" borderId="0" xfId="2" applyFont="1"/>
    <xf numFmtId="164" fontId="2" fillId="0" borderId="1" xfId="2" applyNumberFormat="1" applyFont="1" applyBorder="1"/>
    <xf numFmtId="0" fontId="0" fillId="0" borderId="2" xfId="0" applyBorder="1"/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2" fillId="0" borderId="8" xfId="0" applyFont="1" applyBorder="1"/>
    <xf numFmtId="0" fontId="2" fillId="0" borderId="0" xfId="0" applyFont="1" applyBorder="1" applyAlignment="1">
      <alignment horizontal="center"/>
    </xf>
    <xf numFmtId="0" fontId="0" fillId="0" borderId="4" xfId="0" applyBorder="1"/>
    <xf numFmtId="0" fontId="0" fillId="0" borderId="3" xfId="0" applyFill="1" applyBorder="1"/>
    <xf numFmtId="0" fontId="2" fillId="0" borderId="3" xfId="0" applyFont="1" applyFill="1" applyBorder="1"/>
    <xf numFmtId="0" fontId="2" fillId="0" borderId="8" xfId="2" applyFont="1" applyBorder="1" applyAlignment="1"/>
    <xf numFmtId="3" fontId="1" fillId="0" borderId="2" xfId="2" applyNumberFormat="1" applyBorder="1" applyAlignment="1"/>
    <xf numFmtId="0" fontId="0" fillId="0" borderId="13" xfId="0" applyFill="1" applyBorder="1"/>
    <xf numFmtId="3" fontId="0" fillId="0" borderId="0" xfId="0" applyNumberFormat="1"/>
    <xf numFmtId="0" fontId="2" fillId="0" borderId="6" xfId="0" applyFont="1" applyFill="1" applyBorder="1"/>
    <xf numFmtId="0" fontId="0" fillId="0" borderId="9" xfId="0" applyBorder="1" applyAlignment="1"/>
    <xf numFmtId="0" fontId="2" fillId="0" borderId="0" xfId="0" applyFont="1" applyFill="1" applyBorder="1"/>
    <xf numFmtId="3" fontId="6" fillId="0" borderId="3" xfId="2" applyNumberFormat="1" applyFont="1" applyBorder="1" applyAlignment="1"/>
    <xf numFmtId="0" fontId="6" fillId="0" borderId="3" xfId="2" applyFont="1" applyFill="1" applyBorder="1" applyAlignment="1"/>
    <xf numFmtId="0" fontId="1" fillId="0" borderId="7" xfId="2" applyBorder="1"/>
    <xf numFmtId="0" fontId="1" fillId="0" borderId="6" xfId="2" applyBorder="1"/>
    <xf numFmtId="3" fontId="1" fillId="0" borderId="0" xfId="2" applyNumberFormat="1" applyBorder="1" applyAlignment="1"/>
    <xf numFmtId="3" fontId="2" fillId="0" borderId="0" xfId="2" applyNumberFormat="1" applyFont="1" applyBorder="1" applyAlignment="1"/>
    <xf numFmtId="3" fontId="2" fillId="0" borderId="0" xfId="0" applyNumberFormat="1" applyFont="1" applyBorder="1"/>
    <xf numFmtId="0" fontId="6" fillId="0" borderId="0" xfId="0" applyFont="1" applyBorder="1"/>
    <xf numFmtId="3" fontId="6" fillId="0" borderId="0" xfId="0" applyNumberFormat="1" applyFont="1" applyBorder="1"/>
    <xf numFmtId="0" fontId="0" fillId="0" borderId="15" xfId="0" applyBorder="1"/>
    <xf numFmtId="3" fontId="1" fillId="0" borderId="15" xfId="2" applyNumberFormat="1" applyBorder="1" applyAlignment="1"/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0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6" fillId="0" borderId="22" xfId="0" applyFont="1" applyFill="1" applyBorder="1" applyAlignment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0" xfId="0" applyFill="1" applyBorder="1"/>
    <xf numFmtId="0" fontId="0" fillId="0" borderId="0" xfId="0" applyFill="1" applyBorder="1"/>
    <xf numFmtId="0" fontId="0" fillId="0" borderId="10" xfId="2" applyFont="1" applyFill="1" applyBorder="1" applyAlignment="1"/>
    <xf numFmtId="3" fontId="1" fillId="0" borderId="2" xfId="2" applyNumberFormat="1" applyFill="1" applyBorder="1" applyAlignment="1"/>
    <xf numFmtId="0" fontId="0" fillId="0" borderId="11" xfId="0" applyFill="1" applyBorder="1"/>
    <xf numFmtId="3" fontId="1" fillId="0" borderId="4" xfId="2" applyNumberFormat="1" applyFill="1" applyBorder="1" applyAlignment="1"/>
    <xf numFmtId="3" fontId="2" fillId="0" borderId="3" xfId="2" applyNumberFormat="1" applyFont="1" applyFill="1" applyBorder="1" applyAlignment="1"/>
    <xf numFmtId="0" fontId="0" fillId="0" borderId="14" xfId="2" applyFont="1" applyFill="1" applyBorder="1"/>
    <xf numFmtId="3" fontId="1" fillId="0" borderId="6" xfId="2" applyNumberFormat="1" applyFont="1" applyFill="1" applyBorder="1" applyAlignment="1"/>
    <xf numFmtId="0" fontId="2" fillId="0" borderId="3" xfId="2" applyFont="1" applyFill="1" applyBorder="1"/>
    <xf numFmtId="3" fontId="6" fillId="0" borderId="3" xfId="0" applyNumberFormat="1" applyFont="1" applyFill="1" applyBorder="1"/>
    <xf numFmtId="0" fontId="1" fillId="0" borderId="16" xfId="2" applyFont="1" applyFill="1" applyBorder="1" applyAlignment="1"/>
    <xf numFmtId="3" fontId="1" fillId="0" borderId="3" xfId="2" applyNumberFormat="1" applyFont="1" applyFill="1" applyBorder="1" applyAlignment="1"/>
    <xf numFmtId="0" fontId="1" fillId="0" borderId="17" xfId="2" applyFont="1" applyFill="1" applyBorder="1" applyAlignment="1"/>
    <xf numFmtId="0" fontId="0" fillId="0" borderId="18" xfId="2" applyFont="1" applyFill="1" applyBorder="1" applyAlignment="1"/>
    <xf numFmtId="0" fontId="6" fillId="0" borderId="6" xfId="2" applyFont="1" applyFill="1" applyBorder="1"/>
    <xf numFmtId="0" fontId="7" fillId="0" borderId="3" xfId="0" applyFont="1" applyFill="1" applyBorder="1"/>
    <xf numFmtId="0" fontId="7" fillId="0" borderId="7" xfId="0" applyFont="1" applyFill="1" applyBorder="1"/>
    <xf numFmtId="3" fontId="6" fillId="0" borderId="0" xfId="0" applyNumberFormat="1" applyFont="1" applyFill="1" applyBorder="1"/>
    <xf numFmtId="0" fontId="6" fillId="0" borderId="3" xfId="0" applyFont="1" applyFill="1" applyBorder="1"/>
    <xf numFmtId="3" fontId="2" fillId="0" borderId="3" xfId="0" applyNumberFormat="1" applyFont="1" applyFill="1" applyBorder="1"/>
    <xf numFmtId="0" fontId="0" fillId="0" borderId="27" xfId="0" applyFill="1" applyBorder="1"/>
    <xf numFmtId="0" fontId="0" fillId="0" borderId="0" xfId="0" applyFill="1"/>
    <xf numFmtId="3" fontId="0" fillId="0" borderId="0" xfId="0" applyNumberFormat="1" applyFill="1"/>
    <xf numFmtId="4" fontId="1" fillId="3" borderId="0" xfId="2" applyNumberFormat="1" applyFill="1" applyAlignment="1"/>
    <xf numFmtId="0" fontId="0" fillId="0" borderId="0" xfId="2" applyFont="1"/>
    <xf numFmtId="0" fontId="2" fillId="0" borderId="0" xfId="0" applyFont="1"/>
    <xf numFmtId="0" fontId="6" fillId="0" borderId="0" xfId="0" applyFont="1" applyFill="1" applyBorder="1"/>
    <xf numFmtId="3" fontId="2" fillId="0" borderId="6" xfId="0" applyNumberFormat="1" applyFont="1" applyFill="1" applyBorder="1"/>
    <xf numFmtId="0" fontId="8" fillId="0" borderId="3" xfId="0" applyFont="1" applyFill="1" applyBorder="1"/>
    <xf numFmtId="3" fontId="8" fillId="0" borderId="3" xfId="0" applyNumberFormat="1" applyFont="1" applyFill="1" applyBorder="1"/>
    <xf numFmtId="0" fontId="9" fillId="2" borderId="5" xfId="0" applyFont="1" applyFill="1" applyBorder="1" applyAlignment="1"/>
    <xf numFmtId="0" fontId="9" fillId="2" borderId="7" xfId="0" applyFont="1" applyFill="1" applyBorder="1" applyAlignment="1"/>
    <xf numFmtId="0" fontId="9" fillId="2" borderId="6" xfId="0" applyFont="1" applyFill="1" applyBorder="1" applyAlignment="1"/>
    <xf numFmtId="0" fontId="10" fillId="2" borderId="6" xfId="0" applyFont="1" applyFill="1" applyBorder="1"/>
    <xf numFmtId="0" fontId="9" fillId="0" borderId="8" xfId="0" applyFont="1" applyBorder="1" applyAlignment="1">
      <alignment horizontal="center"/>
    </xf>
    <xf numFmtId="0" fontId="7" fillId="0" borderId="3" xfId="0" applyFont="1" applyBorder="1"/>
    <xf numFmtId="0" fontId="6" fillId="0" borderId="3" xfId="0" applyFont="1" applyBorder="1" applyAlignment="1">
      <alignment horizontal="center"/>
    </xf>
    <xf numFmtId="0" fontId="9" fillId="0" borderId="3" xfId="0" applyFont="1" applyFill="1" applyBorder="1"/>
    <xf numFmtId="3" fontId="9" fillId="0" borderId="3" xfId="2" applyNumberFormat="1" applyFont="1" applyBorder="1" applyAlignment="1"/>
    <xf numFmtId="0" fontId="9" fillId="0" borderId="3" xfId="0" applyFont="1" applyBorder="1"/>
    <xf numFmtId="3" fontId="9" fillId="0" borderId="3" xfId="0" applyNumberFormat="1" applyFont="1" applyFill="1" applyBorder="1"/>
    <xf numFmtId="3" fontId="9" fillId="0" borderId="6" xfId="0" applyNumberFormat="1" applyFont="1" applyFill="1" applyBorder="1"/>
    <xf numFmtId="3" fontId="1" fillId="2" borderId="3" xfId="2" applyNumberFormat="1" applyFont="1" applyFill="1" applyBorder="1" applyAlignment="1"/>
    <xf numFmtId="0" fontId="9" fillId="0" borderId="0" xfId="0" applyFont="1" applyBorder="1" applyAlignment="1">
      <alignment horizontal="right"/>
    </xf>
    <xf numFmtId="0" fontId="1" fillId="0" borderId="0" xfId="2"/>
    <xf numFmtId="0" fontId="2" fillId="0" borderId="0" xfId="2" applyFont="1"/>
    <xf numFmtId="0" fontId="0" fillId="0" borderId="0" xfId="2" applyFont="1"/>
    <xf numFmtId="0" fontId="1" fillId="0" borderId="0" xfId="2" applyAlignment="1"/>
    <xf numFmtId="0" fontId="2" fillId="0" borderId="0" xfId="2" applyFont="1" applyAlignment="1"/>
    <xf numFmtId="0" fontId="2" fillId="0" borderId="1" xfId="2" applyFont="1" applyBorder="1"/>
    <xf numFmtId="0" fontId="2" fillId="0" borderId="0" xfId="2" applyFont="1" applyAlignment="1">
      <alignment horizontal="left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8" xfId="2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9" xfId="0" applyBorder="1" applyAlignment="1">
      <alignment vertical="center"/>
    </xf>
    <xf numFmtId="0" fontId="6" fillId="0" borderId="8" xfId="2" applyFont="1" applyFill="1" applyBorder="1" applyAlignment="1"/>
    <xf numFmtId="0" fontId="6" fillId="0" borderId="12" xfId="2" applyFont="1" applyFill="1" applyBorder="1" applyAlignment="1"/>
    <xf numFmtId="0" fontId="7" fillId="0" borderId="12" xfId="0" applyFont="1" applyBorder="1" applyAlignment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5" xfId="0" applyFont="1" applyBorder="1" applyAlignment="1"/>
    <xf numFmtId="0" fontId="2" fillId="0" borderId="6" xfId="0" applyFont="1" applyBorder="1" applyAlignment="1"/>
    <xf numFmtId="0" fontId="2" fillId="0" borderId="0" xfId="0" applyFont="1" applyBorder="1" applyAlignment="1"/>
    <xf numFmtId="0" fontId="2" fillId="0" borderId="0" xfId="0" applyFont="1" applyAlignment="1"/>
    <xf numFmtId="0" fontId="6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0" fillId="0" borderId="6" xfId="0" applyFont="1" applyBorder="1" applyAlignment="1">
      <alignment horizontal="center"/>
    </xf>
  </cellXfs>
  <cellStyles count="4">
    <cellStyle name="Comma" xfId="1" builtinId="3"/>
    <cellStyle name="Comma 2" xfId="3" xr:uid="{00000000-0005-0000-0000-000001000000}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njeevbr/AppData/Local/Microsoft/Windows/INetCache/IE/3KGPEJGQ/Integrity%20Finserv/1.%20CA%20assignments/Pragya%20Society/Book1%20%20extn%2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njeevbr/AppData/Local/Microsoft/Windows/INetCache/IE/3KGPEJGQ/Integrity%20Finserv/1.%20CA%20assignments/Pragya%20Society/New%20Microsoft%20Excel%20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l no 1"/>
      <sheetName val="bill 2"/>
      <sheetName val="Bill3"/>
      <sheetName val="Span "/>
      <sheetName val="Sheet1"/>
      <sheetName val="Span  copy"/>
      <sheetName val="DESING"/>
      <sheetName val="SINGH &amp; ASSOCIATES"/>
      <sheetName val="Sheet2"/>
      <sheetName val="SALARY"/>
      <sheetName val="Input sheet2"/>
      <sheetName val="Sheet1 (3)"/>
      <sheetName val="Input sheet1"/>
      <sheetName val="Sheet1 (5)"/>
      <sheetName val="20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2">
          <cell r="F22">
            <v>1731958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1 (3)"/>
      <sheetName val="Sheet1 (2)"/>
      <sheetName val="Sheet5"/>
      <sheetName val="Sheet2"/>
      <sheetName val="Sheet6"/>
      <sheetName val="Sheet3"/>
    </sheetNames>
    <sheetDataSet>
      <sheetData sheetId="0" refreshError="1"/>
      <sheetData sheetId="1" refreshError="1"/>
      <sheetData sheetId="2" refreshError="1">
        <row r="259">
          <cell r="F259">
            <v>79660733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2"/>
  <sheetViews>
    <sheetView tabSelected="1" workbookViewId="0">
      <selection activeCell="D27" sqref="D27"/>
    </sheetView>
  </sheetViews>
  <sheetFormatPr defaultColWidth="9" defaultRowHeight="15" x14ac:dyDescent="0.25"/>
  <cols>
    <col min="1" max="1" width="11.5703125" style="1" customWidth="1"/>
    <col min="2" max="2" width="9" style="1"/>
    <col min="3" max="3" width="10.28515625" style="1" customWidth="1"/>
    <col min="4" max="4" width="30.5703125" style="1" customWidth="1"/>
    <col min="5" max="5" width="9" style="1"/>
    <col min="6" max="6" width="15.28515625" style="1" customWidth="1"/>
    <col min="7" max="7" width="14.85546875" style="1" bestFit="1" customWidth="1"/>
    <col min="8" max="8" width="13.42578125" style="1" bestFit="1" customWidth="1"/>
    <col min="9" max="16384" width="9" style="1"/>
  </cols>
  <sheetData>
    <row r="1" spans="1:8" x14ac:dyDescent="0.25">
      <c r="C1" s="108" t="s">
        <v>0</v>
      </c>
      <c r="D1" s="108"/>
      <c r="E1" s="108"/>
      <c r="F1" s="108"/>
      <c r="G1" s="108"/>
      <c r="H1" s="108"/>
    </row>
    <row r="3" spans="1:8" x14ac:dyDescent="0.25">
      <c r="A3" s="105" t="s">
        <v>1</v>
      </c>
      <c r="B3" s="105"/>
      <c r="C3" s="105"/>
    </row>
    <row r="5" spans="1:8" x14ac:dyDescent="0.25">
      <c r="A5" s="2" t="s">
        <v>2</v>
      </c>
      <c r="C5" s="104" t="s">
        <v>3</v>
      </c>
      <c r="D5" s="104"/>
      <c r="E5" s="104"/>
      <c r="F5" s="3" t="s">
        <v>4</v>
      </c>
      <c r="G5" s="104" t="s">
        <v>5</v>
      </c>
      <c r="H5" s="104"/>
    </row>
    <row r="6" spans="1:8" x14ac:dyDescent="0.25">
      <c r="A6" s="2" t="s">
        <v>6</v>
      </c>
      <c r="C6" s="104" t="s">
        <v>7</v>
      </c>
      <c r="D6" s="104"/>
      <c r="E6" s="104"/>
      <c r="F6" s="3" t="s">
        <v>4</v>
      </c>
      <c r="G6" s="104" t="s">
        <v>8</v>
      </c>
      <c r="H6" s="104"/>
    </row>
    <row r="8" spans="1:8" x14ac:dyDescent="0.25">
      <c r="D8" s="4" t="s">
        <v>9</v>
      </c>
      <c r="G8" s="109" t="s">
        <v>10</v>
      </c>
      <c r="H8" s="109"/>
    </row>
    <row r="9" spans="1:8" x14ac:dyDescent="0.25">
      <c r="D9" s="1" t="s">
        <v>11</v>
      </c>
      <c r="G9" s="110" t="s">
        <v>12</v>
      </c>
      <c r="H9" s="110"/>
    </row>
    <row r="10" spans="1:8" x14ac:dyDescent="0.25">
      <c r="D10" s="1" t="s">
        <v>13</v>
      </c>
      <c r="G10" s="5" t="s">
        <v>14</v>
      </c>
      <c r="H10" s="5" t="s">
        <v>15</v>
      </c>
    </row>
    <row r="11" spans="1:8" x14ac:dyDescent="0.25">
      <c r="A11" s="6" t="s">
        <v>16</v>
      </c>
      <c r="G11" s="5"/>
      <c r="H11" s="5"/>
    </row>
    <row r="12" spans="1:8" x14ac:dyDescent="0.25">
      <c r="A12" s="6"/>
      <c r="G12" s="5"/>
      <c r="H12" s="5"/>
    </row>
    <row r="13" spans="1:8" x14ac:dyDescent="0.25">
      <c r="A13" s="6"/>
      <c r="D13" s="4" t="s">
        <v>17</v>
      </c>
      <c r="F13" s="3" t="s">
        <v>4</v>
      </c>
      <c r="G13" s="5" t="s">
        <v>18</v>
      </c>
      <c r="H13" s="5"/>
    </row>
    <row r="14" spans="1:8" x14ac:dyDescent="0.25">
      <c r="A14" s="6"/>
      <c r="D14" s="4"/>
      <c r="F14" s="3"/>
      <c r="G14" s="5"/>
      <c r="H14" s="5"/>
    </row>
    <row r="15" spans="1:8" x14ac:dyDescent="0.25">
      <c r="A15" s="6"/>
      <c r="D15" s="4" t="s">
        <v>19</v>
      </c>
      <c r="F15" s="3" t="s">
        <v>4</v>
      </c>
      <c r="G15" s="7">
        <f>5523823+84898814</f>
        <v>90422637</v>
      </c>
      <c r="H15" s="5"/>
    </row>
    <row r="16" spans="1:8" x14ac:dyDescent="0.25">
      <c r="A16" s="105" t="s">
        <v>20</v>
      </c>
      <c r="B16" s="105"/>
    </row>
    <row r="18" spans="1:8" x14ac:dyDescent="0.25">
      <c r="A18" s="1" t="s">
        <v>21</v>
      </c>
      <c r="B18" s="1" t="s">
        <v>22</v>
      </c>
      <c r="C18" s="4" t="s">
        <v>23</v>
      </c>
      <c r="D18" s="8"/>
      <c r="E18" s="3" t="s">
        <v>24</v>
      </c>
      <c r="F18" s="9">
        <v>1500000</v>
      </c>
      <c r="G18" s="8"/>
    </row>
    <row r="19" spans="1:8" x14ac:dyDescent="0.25">
      <c r="B19" s="1" t="s">
        <v>25</v>
      </c>
      <c r="C19" s="8" t="s">
        <v>26</v>
      </c>
      <c r="E19" s="3" t="s">
        <v>24</v>
      </c>
      <c r="F19" s="9">
        <v>21280</v>
      </c>
      <c r="G19" s="8"/>
    </row>
    <row r="20" spans="1:8" x14ac:dyDescent="0.25">
      <c r="B20" s="1" t="s">
        <v>27</v>
      </c>
      <c r="C20" s="10" t="s">
        <v>28</v>
      </c>
      <c r="E20" s="3" t="s">
        <v>24</v>
      </c>
      <c r="F20" s="9">
        <v>2284933</v>
      </c>
      <c r="G20" s="8"/>
    </row>
    <row r="21" spans="1:8" x14ac:dyDescent="0.25">
      <c r="B21" s="4" t="s">
        <v>29</v>
      </c>
      <c r="C21" s="1" t="s">
        <v>30</v>
      </c>
      <c r="D21" s="8"/>
      <c r="E21" s="3" t="s">
        <v>24</v>
      </c>
      <c r="F21" s="83">
        <f>1800000</f>
        <v>1800000</v>
      </c>
      <c r="G21" s="8"/>
      <c r="H21" s="84" t="s">
        <v>111</v>
      </c>
    </row>
    <row r="22" spans="1:8" x14ac:dyDescent="0.25">
      <c r="C22" s="4" t="s">
        <v>31</v>
      </c>
    </row>
    <row r="24" spans="1:8" x14ac:dyDescent="0.25">
      <c r="C24" s="105" t="s">
        <v>32</v>
      </c>
      <c r="D24" s="105"/>
      <c r="E24" s="3" t="s">
        <v>24</v>
      </c>
      <c r="F24" s="11">
        <f>+SUM(F18:F21)</f>
        <v>5606213</v>
      </c>
      <c r="G24" s="12"/>
    </row>
    <row r="25" spans="1:8" x14ac:dyDescent="0.25">
      <c r="A25" s="1" t="s">
        <v>33</v>
      </c>
      <c r="C25" s="105" t="s">
        <v>34</v>
      </c>
      <c r="D25" s="105"/>
    </row>
    <row r="26" spans="1:8" x14ac:dyDescent="0.25">
      <c r="C26" s="1" t="s">
        <v>35</v>
      </c>
      <c r="D26" s="8"/>
      <c r="E26" s="3" t="s">
        <v>24</v>
      </c>
      <c r="F26" s="13">
        <f>+[1]DESING!F22</f>
        <v>1731958</v>
      </c>
      <c r="G26" s="12"/>
    </row>
    <row r="27" spans="1:8" x14ac:dyDescent="0.25">
      <c r="F27" s="14"/>
    </row>
    <row r="28" spans="1:8" x14ac:dyDescent="0.25">
      <c r="A28" s="1" t="s">
        <v>36</v>
      </c>
      <c r="C28" s="106" t="s">
        <v>112</v>
      </c>
      <c r="D28" s="104"/>
      <c r="E28" s="3" t="s">
        <v>24</v>
      </c>
      <c r="F28" s="14">
        <v>991500</v>
      </c>
      <c r="G28" s="8"/>
    </row>
    <row r="29" spans="1:8" x14ac:dyDescent="0.25">
      <c r="C29" s="106" t="s">
        <v>113</v>
      </c>
      <c r="D29" s="104"/>
      <c r="E29" s="3" t="s">
        <v>24</v>
      </c>
      <c r="F29" s="14">
        <v>45000</v>
      </c>
    </row>
    <row r="30" spans="1:8" x14ac:dyDescent="0.25">
      <c r="C30" s="104" t="s">
        <v>37</v>
      </c>
      <c r="D30" s="104"/>
      <c r="E30" s="3" t="s">
        <v>24</v>
      </c>
      <c r="F30" s="14">
        <v>105000</v>
      </c>
    </row>
    <row r="31" spans="1:8" x14ac:dyDescent="0.25">
      <c r="C31" s="4"/>
      <c r="E31" s="3"/>
      <c r="F31" s="14"/>
    </row>
    <row r="32" spans="1:8" x14ac:dyDescent="0.25">
      <c r="C32" s="15" t="s">
        <v>38</v>
      </c>
      <c r="F32" s="11">
        <f>SUM(F28:F31)</f>
        <v>1141500</v>
      </c>
    </row>
    <row r="33" spans="1:7" x14ac:dyDescent="0.25">
      <c r="F33" s="14"/>
    </row>
    <row r="34" spans="1:7" x14ac:dyDescent="0.25">
      <c r="A34" s="1" t="s">
        <v>39</v>
      </c>
      <c r="B34" s="105" t="s">
        <v>40</v>
      </c>
      <c r="C34" s="105"/>
      <c r="D34" s="105"/>
      <c r="E34" s="3" t="s">
        <v>24</v>
      </c>
      <c r="F34" s="11">
        <v>49000</v>
      </c>
    </row>
    <row r="35" spans="1:7" x14ac:dyDescent="0.25">
      <c r="B35" s="15"/>
      <c r="C35" s="15"/>
      <c r="D35" s="15"/>
      <c r="F35" s="14"/>
    </row>
    <row r="36" spans="1:7" hidden="1" x14ac:dyDescent="0.25">
      <c r="A36" s="1" t="s">
        <v>41</v>
      </c>
      <c r="B36" s="105" t="s">
        <v>42</v>
      </c>
      <c r="C36" s="105"/>
      <c r="D36" s="105"/>
      <c r="E36" s="3" t="s">
        <v>24</v>
      </c>
      <c r="F36" s="16"/>
    </row>
    <row r="37" spans="1:7" hidden="1" x14ac:dyDescent="0.25">
      <c r="B37" s="15"/>
      <c r="C37" s="15"/>
      <c r="D37" s="15"/>
      <c r="F37" s="14"/>
    </row>
    <row r="38" spans="1:7" x14ac:dyDescent="0.25">
      <c r="A38" s="1" t="s">
        <v>43</v>
      </c>
      <c r="B38" s="105" t="s">
        <v>44</v>
      </c>
      <c r="C38" s="105"/>
      <c r="D38" s="105"/>
      <c r="E38" s="3" t="s">
        <v>24</v>
      </c>
      <c r="F38" s="11">
        <v>149439</v>
      </c>
    </row>
    <row r="39" spans="1:7" x14ac:dyDescent="0.25">
      <c r="B39" s="15"/>
      <c r="C39" s="15"/>
      <c r="D39" s="15"/>
    </row>
    <row r="40" spans="1:7" x14ac:dyDescent="0.25">
      <c r="A40" s="1" t="s">
        <v>45</v>
      </c>
      <c r="B40" s="105" t="s">
        <v>46</v>
      </c>
      <c r="C40" s="105"/>
      <c r="D40" s="105"/>
      <c r="E40" s="3" t="s">
        <v>24</v>
      </c>
      <c r="F40" s="11">
        <f>+'[2]Sheet1 (2)'!$F$259</f>
        <v>79660733</v>
      </c>
      <c r="G40" s="17" t="s">
        <v>47</v>
      </c>
    </row>
    <row r="41" spans="1:7" x14ac:dyDescent="0.25">
      <c r="B41" s="105" t="s">
        <v>48</v>
      </c>
      <c r="C41" s="105"/>
      <c r="D41" s="105"/>
      <c r="E41" s="3" t="s">
        <v>24</v>
      </c>
      <c r="F41" s="11">
        <v>350000</v>
      </c>
    </row>
    <row r="43" spans="1:7" hidden="1" x14ac:dyDescent="0.25">
      <c r="A43" s="15" t="s">
        <v>49</v>
      </c>
      <c r="B43" s="105" t="s">
        <v>50</v>
      </c>
      <c r="C43" s="105"/>
      <c r="D43" s="105"/>
      <c r="E43" s="105"/>
    </row>
    <row r="44" spans="1:7" hidden="1" x14ac:dyDescent="0.25"/>
    <row r="45" spans="1:7" hidden="1" x14ac:dyDescent="0.25">
      <c r="B45" s="107" t="s">
        <v>51</v>
      </c>
      <c r="C45" s="107"/>
      <c r="D45" s="107"/>
      <c r="E45" s="3" t="s">
        <v>24</v>
      </c>
      <c r="F45" s="1" t="s">
        <v>52</v>
      </c>
    </row>
    <row r="46" spans="1:7" hidden="1" x14ac:dyDescent="0.25">
      <c r="B46" s="104" t="s">
        <v>53</v>
      </c>
      <c r="C46" s="104"/>
      <c r="D46" s="104"/>
      <c r="E46" s="3" t="s">
        <v>24</v>
      </c>
      <c r="F46" s="1" t="s">
        <v>54</v>
      </c>
    </row>
    <row r="47" spans="1:7" hidden="1" x14ac:dyDescent="0.25">
      <c r="B47" s="104" t="s">
        <v>55</v>
      </c>
      <c r="C47" s="104"/>
      <c r="D47" s="104"/>
      <c r="E47" s="3" t="s">
        <v>24</v>
      </c>
      <c r="F47" s="1" t="s">
        <v>56</v>
      </c>
    </row>
    <row r="48" spans="1:7" hidden="1" x14ac:dyDescent="0.25"/>
    <row r="49" spans="2:6" hidden="1" x14ac:dyDescent="0.25">
      <c r="B49" s="105" t="s">
        <v>32</v>
      </c>
      <c r="C49" s="105"/>
      <c r="E49" s="3" t="s">
        <v>24</v>
      </c>
      <c r="F49" s="15" t="s">
        <v>57</v>
      </c>
    </row>
    <row r="50" spans="2:6" hidden="1" x14ac:dyDescent="0.25"/>
    <row r="51" spans="2:6" hidden="1" x14ac:dyDescent="0.25">
      <c r="B51" s="105" t="s">
        <v>58</v>
      </c>
      <c r="C51" s="105"/>
      <c r="D51" s="105"/>
      <c r="E51" s="3" t="s">
        <v>24</v>
      </c>
      <c r="F51" s="15" t="s">
        <v>59</v>
      </c>
    </row>
    <row r="52" spans="2:6" hidden="1" x14ac:dyDescent="0.25"/>
    <row r="53" spans="2:6" hidden="1" x14ac:dyDescent="0.25">
      <c r="B53" s="105" t="s">
        <v>60</v>
      </c>
      <c r="C53" s="105"/>
    </row>
    <row r="54" spans="2:6" hidden="1" x14ac:dyDescent="0.25"/>
    <row r="55" spans="2:6" hidden="1" x14ac:dyDescent="0.25">
      <c r="B55" s="104" t="s">
        <v>61</v>
      </c>
      <c r="C55" s="104"/>
      <c r="E55" s="3" t="s">
        <v>24</v>
      </c>
    </row>
    <row r="56" spans="2:6" hidden="1" x14ac:dyDescent="0.25">
      <c r="B56" s="104" t="s">
        <v>62</v>
      </c>
      <c r="C56" s="104"/>
      <c r="E56" s="3" t="s">
        <v>24</v>
      </c>
      <c r="F56" s="1" t="s">
        <v>63</v>
      </c>
    </row>
    <row r="57" spans="2:6" hidden="1" x14ac:dyDescent="0.25">
      <c r="B57" s="104" t="s">
        <v>64</v>
      </c>
      <c r="C57" s="104"/>
      <c r="E57" s="3" t="s">
        <v>24</v>
      </c>
      <c r="F57" s="1" t="s">
        <v>65</v>
      </c>
    </row>
    <row r="58" spans="2:6" hidden="1" x14ac:dyDescent="0.25">
      <c r="B58" s="104" t="s">
        <v>66</v>
      </c>
      <c r="C58" s="104"/>
      <c r="E58" s="3" t="s">
        <v>24</v>
      </c>
      <c r="F58" s="1" t="s">
        <v>67</v>
      </c>
    </row>
    <row r="59" spans="2:6" hidden="1" x14ac:dyDescent="0.25">
      <c r="B59" s="104" t="s">
        <v>68</v>
      </c>
      <c r="C59" s="104"/>
      <c r="D59" s="104"/>
      <c r="E59" s="3" t="s">
        <v>24</v>
      </c>
      <c r="F59" s="1" t="s">
        <v>69</v>
      </c>
    </row>
    <row r="60" spans="2:6" x14ac:dyDescent="0.25">
      <c r="B60" s="15" t="s">
        <v>70</v>
      </c>
      <c r="E60" s="3" t="s">
        <v>24</v>
      </c>
      <c r="F60" s="11">
        <f>860464+150250</f>
        <v>1010714</v>
      </c>
    </row>
    <row r="61" spans="2:6" x14ac:dyDescent="0.25">
      <c r="C61" s="105" t="s">
        <v>32</v>
      </c>
      <c r="D61" s="105"/>
      <c r="E61" s="3" t="s">
        <v>24</v>
      </c>
      <c r="F61" s="18">
        <f>+F40+F38+F32+F26+F24+F60+F41+F34</f>
        <v>89699557</v>
      </c>
    </row>
    <row r="63" spans="2:6" x14ac:dyDescent="0.25">
      <c r="B63" s="15" t="s">
        <v>71</v>
      </c>
      <c r="F63" s="18">
        <f>+G15-F61</f>
        <v>723080</v>
      </c>
    </row>
    <row r="65" spans="6:8" ht="15.75" thickBot="1" x14ac:dyDescent="0.3"/>
    <row r="66" spans="6:8" ht="15.75" thickBot="1" x14ac:dyDescent="0.3">
      <c r="F66" s="22" t="s">
        <v>93</v>
      </c>
      <c r="G66" s="36"/>
      <c r="H66" s="37"/>
    </row>
    <row r="67" spans="6:8" x14ac:dyDescent="0.25">
      <c r="F67" s="19">
        <v>577282</v>
      </c>
    </row>
    <row r="68" spans="6:8" x14ac:dyDescent="0.25">
      <c r="F68" s="19">
        <v>566185</v>
      </c>
    </row>
    <row r="69" spans="6:8" x14ac:dyDescent="0.25">
      <c r="F69" s="19">
        <v>636482</v>
      </c>
    </row>
    <row r="70" spans="6:8" x14ac:dyDescent="0.25">
      <c r="F70" s="19">
        <v>2233198</v>
      </c>
    </row>
    <row r="71" spans="6:8" ht="15.75" thickBot="1" x14ac:dyDescent="0.3">
      <c r="F71" s="24">
        <v>326457</v>
      </c>
    </row>
    <row r="72" spans="6:8" ht="15.75" thickBot="1" x14ac:dyDescent="0.3">
      <c r="F72" s="20">
        <f>SUM(F67:F71)</f>
        <v>4339604</v>
      </c>
    </row>
  </sheetData>
  <mergeCells count="32">
    <mergeCell ref="C28:D28"/>
    <mergeCell ref="C1:H1"/>
    <mergeCell ref="A3:C3"/>
    <mergeCell ref="C5:E5"/>
    <mergeCell ref="G5:H5"/>
    <mergeCell ref="C6:E6"/>
    <mergeCell ref="G6:H6"/>
    <mergeCell ref="G8:H8"/>
    <mergeCell ref="G9:H9"/>
    <mergeCell ref="A16:B16"/>
    <mergeCell ref="C24:D24"/>
    <mergeCell ref="C25:D25"/>
    <mergeCell ref="B49:C49"/>
    <mergeCell ref="C29:D29"/>
    <mergeCell ref="C30:D30"/>
    <mergeCell ref="B34:D34"/>
    <mergeCell ref="B36:D36"/>
    <mergeCell ref="B38:D38"/>
    <mergeCell ref="B40:D40"/>
    <mergeCell ref="B41:D41"/>
    <mergeCell ref="B43:E43"/>
    <mergeCell ref="B45:D45"/>
    <mergeCell ref="B46:D46"/>
    <mergeCell ref="B47:D47"/>
    <mergeCell ref="B59:D59"/>
    <mergeCell ref="C61:D61"/>
    <mergeCell ref="B51:D51"/>
    <mergeCell ref="B53:C53"/>
    <mergeCell ref="B55:C55"/>
    <mergeCell ref="B56:C56"/>
    <mergeCell ref="B57:C57"/>
    <mergeCell ref="B58:C58"/>
  </mergeCells>
  <pageMargins left="0.7" right="0.7" top="0.75" bottom="0.75" header="0.3" footer="0.3"/>
  <pageSetup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43"/>
  <sheetViews>
    <sheetView workbookViewId="0">
      <selection activeCell="F13" sqref="F13"/>
    </sheetView>
  </sheetViews>
  <sheetFormatPr defaultRowHeight="15" x14ac:dyDescent="0.25"/>
  <cols>
    <col min="1" max="1" width="8.42578125" customWidth="1"/>
    <col min="2" max="2" width="15.85546875" bestFit="1" customWidth="1"/>
    <col min="3" max="3" width="21.5703125" customWidth="1"/>
    <col min="4" max="4" width="17.85546875" bestFit="1" customWidth="1"/>
    <col min="5" max="5" width="6.85546875" customWidth="1"/>
    <col min="6" max="6" width="7.7109375" customWidth="1"/>
    <col min="7" max="7" width="34.28515625" customWidth="1"/>
    <col min="8" max="8" width="29.140625" style="81" bestFit="1" customWidth="1"/>
    <col min="9" max="9" width="17.85546875" style="81" bestFit="1" customWidth="1"/>
    <col min="10" max="10" width="3.85546875" customWidth="1"/>
    <col min="12" max="12" width="5.85546875" bestFit="1" customWidth="1"/>
  </cols>
  <sheetData>
    <row r="1" spans="1:10" ht="24" thickBot="1" x14ac:dyDescent="0.4">
      <c r="A1" s="47"/>
      <c r="B1" s="48"/>
      <c r="C1" s="90" t="s">
        <v>126</v>
      </c>
      <c r="D1" s="91"/>
      <c r="E1" s="91"/>
      <c r="F1" s="92"/>
      <c r="G1" s="93"/>
      <c r="H1" s="59"/>
      <c r="I1" s="59"/>
      <c r="J1" s="49"/>
    </row>
    <row r="2" spans="1:10" ht="15.75" thickBot="1" x14ac:dyDescent="0.3">
      <c r="A2" s="50"/>
      <c r="B2" s="51"/>
      <c r="C2" s="51"/>
      <c r="D2" s="51"/>
      <c r="E2" s="51"/>
      <c r="F2" s="51"/>
      <c r="G2" s="51"/>
      <c r="H2" s="60"/>
      <c r="I2" s="60"/>
      <c r="J2" s="52"/>
    </row>
    <row r="3" spans="1:10" ht="24" thickBot="1" x14ac:dyDescent="0.4">
      <c r="A3" s="50"/>
      <c r="B3" s="111" t="s">
        <v>106</v>
      </c>
      <c r="C3" s="130"/>
      <c r="D3" s="51"/>
      <c r="E3" s="51"/>
      <c r="F3" s="51"/>
      <c r="G3" s="94" t="s">
        <v>77</v>
      </c>
      <c r="H3" s="33"/>
      <c r="I3" s="60"/>
      <c r="J3" s="52"/>
    </row>
    <row r="4" spans="1:10" ht="15.75" thickBot="1" x14ac:dyDescent="0.3">
      <c r="A4" s="20" t="s">
        <v>72</v>
      </c>
      <c r="B4" s="20" t="s">
        <v>73</v>
      </c>
      <c r="C4" s="21" t="s">
        <v>74</v>
      </c>
      <c r="D4" s="21" t="s">
        <v>75</v>
      </c>
      <c r="E4" s="23"/>
      <c r="F4" s="51"/>
      <c r="G4" s="116" t="s">
        <v>79</v>
      </c>
      <c r="H4" s="61" t="s">
        <v>109</v>
      </c>
      <c r="I4" s="62">
        <v>79660733</v>
      </c>
      <c r="J4" s="52"/>
    </row>
    <row r="5" spans="1:10" x14ac:dyDescent="0.25">
      <c r="A5" s="53" t="s">
        <v>108</v>
      </c>
      <c r="B5" s="43">
        <v>40</v>
      </c>
      <c r="C5" s="44">
        <v>790000</v>
      </c>
      <c r="D5" s="44">
        <f>B5*C5</f>
        <v>31600000</v>
      </c>
      <c r="E5" s="38"/>
      <c r="F5" s="51"/>
      <c r="G5" s="117"/>
      <c r="H5" s="61" t="s">
        <v>55</v>
      </c>
      <c r="I5" s="62">
        <v>350000</v>
      </c>
      <c r="J5" s="52"/>
    </row>
    <row r="6" spans="1:10" ht="15.75" thickBot="1" x14ac:dyDescent="0.3">
      <c r="A6" s="54" t="s">
        <v>76</v>
      </c>
      <c r="B6" s="24">
        <v>100</v>
      </c>
      <c r="C6" s="28">
        <v>540000</v>
      </c>
      <c r="D6" s="28">
        <f>B6*C6</f>
        <v>54000000</v>
      </c>
      <c r="E6" s="38"/>
      <c r="F6" s="51"/>
      <c r="G6" s="117"/>
      <c r="H6" s="63" t="s">
        <v>78</v>
      </c>
      <c r="I6" s="64">
        <v>1010714</v>
      </c>
      <c r="J6" s="52"/>
    </row>
    <row r="7" spans="1:10" ht="19.5" thickBot="1" x14ac:dyDescent="0.35">
      <c r="A7" s="78" t="s">
        <v>86</v>
      </c>
      <c r="B7" s="95"/>
      <c r="C7" s="96" t="s">
        <v>32</v>
      </c>
      <c r="D7" s="34">
        <f>SUM(D5:D6)</f>
        <v>85600000</v>
      </c>
      <c r="E7" s="39"/>
      <c r="F7" s="26" t="s">
        <v>94</v>
      </c>
      <c r="G7" s="118"/>
      <c r="H7" s="31" t="s">
        <v>75</v>
      </c>
      <c r="I7" s="65">
        <f>SUM(I4:I6)</f>
        <v>81021447</v>
      </c>
      <c r="J7" s="52"/>
    </row>
    <row r="8" spans="1:10" ht="15.75" thickBot="1" x14ac:dyDescent="0.3">
      <c r="A8" s="50"/>
      <c r="B8" s="51"/>
      <c r="C8" s="51"/>
      <c r="D8" s="51"/>
      <c r="E8" s="51"/>
      <c r="F8" s="26" t="s">
        <v>95</v>
      </c>
      <c r="G8" s="27" t="s">
        <v>80</v>
      </c>
      <c r="H8" s="29" t="s">
        <v>119</v>
      </c>
      <c r="I8" s="65">
        <v>1731958</v>
      </c>
      <c r="J8" s="52"/>
    </row>
    <row r="9" spans="1:10" ht="19.5" thickBot="1" x14ac:dyDescent="0.35">
      <c r="A9" s="78" t="s">
        <v>87</v>
      </c>
      <c r="B9" s="128" t="s">
        <v>107</v>
      </c>
      <c r="C9" s="129"/>
      <c r="D9" s="34">
        <v>84898814</v>
      </c>
      <c r="E9" s="39"/>
      <c r="F9" s="26" t="s">
        <v>96</v>
      </c>
      <c r="G9" s="27" t="s">
        <v>82</v>
      </c>
      <c r="H9" s="25" t="s">
        <v>118</v>
      </c>
      <c r="I9" s="65">
        <v>2284933</v>
      </c>
      <c r="J9" s="52"/>
    </row>
    <row r="10" spans="1:10" ht="15.75" thickBot="1" x14ac:dyDescent="0.3">
      <c r="A10" s="50"/>
      <c r="B10" s="51"/>
      <c r="C10" s="51"/>
      <c r="D10" s="51"/>
      <c r="E10" s="51"/>
      <c r="F10" s="51"/>
      <c r="G10" s="113" t="s">
        <v>81</v>
      </c>
      <c r="H10" s="66" t="s">
        <v>117</v>
      </c>
      <c r="I10" s="67">
        <v>1500000</v>
      </c>
      <c r="J10" s="52"/>
    </row>
    <row r="11" spans="1:10" ht="15.75" thickBot="1" x14ac:dyDescent="0.3">
      <c r="A11" s="50"/>
      <c r="B11" s="51"/>
      <c r="C11" s="51"/>
      <c r="D11" s="51"/>
      <c r="E11" s="51"/>
      <c r="F11" s="51"/>
      <c r="G11" s="114"/>
      <c r="H11" s="61" t="s">
        <v>120</v>
      </c>
      <c r="I11" s="67">
        <v>21280</v>
      </c>
      <c r="J11" s="52"/>
    </row>
    <row r="12" spans="1:10" ht="15.75" thickBot="1" x14ac:dyDescent="0.3">
      <c r="A12" s="50"/>
      <c r="B12" s="51"/>
      <c r="C12" s="51"/>
      <c r="D12" s="51"/>
      <c r="E12" s="51"/>
      <c r="F12" s="51"/>
      <c r="G12" s="114"/>
      <c r="H12" s="61" t="s">
        <v>114</v>
      </c>
      <c r="I12" s="67">
        <v>991500</v>
      </c>
      <c r="J12" s="52"/>
    </row>
    <row r="13" spans="1:10" ht="19.5" thickBot="1" x14ac:dyDescent="0.35">
      <c r="A13" s="78" t="s">
        <v>88</v>
      </c>
      <c r="B13" s="128" t="s">
        <v>84</v>
      </c>
      <c r="C13" s="129"/>
      <c r="D13" s="34">
        <f>'Sheet1 (5)'!F72</f>
        <v>4339604</v>
      </c>
      <c r="E13" s="39"/>
      <c r="F13" s="51"/>
      <c r="G13" s="114"/>
      <c r="H13" s="61" t="s">
        <v>115</v>
      </c>
      <c r="I13" s="67">
        <v>45000</v>
      </c>
      <c r="J13" s="52"/>
    </row>
    <row r="14" spans="1:10" ht="15.75" thickBot="1" x14ac:dyDescent="0.3">
      <c r="A14" s="50"/>
      <c r="B14" s="51"/>
      <c r="C14" s="51"/>
      <c r="D14" s="51"/>
      <c r="E14" s="51"/>
      <c r="F14" s="51"/>
      <c r="G14" s="114"/>
      <c r="H14" s="61" t="s">
        <v>116</v>
      </c>
      <c r="I14" s="67">
        <v>105000</v>
      </c>
      <c r="J14" s="52"/>
    </row>
    <row r="15" spans="1:10" ht="15.75" thickBot="1" x14ac:dyDescent="0.3">
      <c r="A15" s="50"/>
      <c r="B15" s="51"/>
      <c r="C15" s="51"/>
      <c r="D15" s="51"/>
      <c r="E15" s="51"/>
      <c r="F15" s="26" t="s">
        <v>97</v>
      </c>
      <c r="G15" s="115"/>
      <c r="H15" s="68" t="s">
        <v>75</v>
      </c>
      <c r="I15" s="65">
        <f>SUM(I10:I14)</f>
        <v>2662780</v>
      </c>
      <c r="J15" s="52"/>
    </row>
    <row r="16" spans="1:10" ht="19.5" thickBot="1" x14ac:dyDescent="0.35">
      <c r="A16" s="50"/>
      <c r="B16" s="51"/>
      <c r="C16" s="51"/>
      <c r="D16" s="51"/>
      <c r="E16" s="39"/>
      <c r="F16" s="26" t="s">
        <v>98</v>
      </c>
      <c r="G16" s="35" t="s">
        <v>101</v>
      </c>
      <c r="H16" s="35" t="s">
        <v>32</v>
      </c>
      <c r="I16" s="69">
        <f>I7+I8+I9+I15</f>
        <v>87701118</v>
      </c>
      <c r="J16" s="52"/>
    </row>
    <row r="17" spans="1:14" ht="15.75" thickBot="1" x14ac:dyDescent="0.3">
      <c r="A17" s="50"/>
      <c r="B17" s="51"/>
      <c r="C17" s="51"/>
      <c r="D17" s="51"/>
      <c r="E17" s="51"/>
      <c r="F17" s="51"/>
      <c r="G17" s="51"/>
      <c r="H17" s="60"/>
      <c r="I17" s="60"/>
      <c r="J17" s="52"/>
      <c r="N17" s="30"/>
    </row>
    <row r="18" spans="1:14" ht="15.75" customHeight="1" thickBot="1" x14ac:dyDescent="0.3">
      <c r="A18" s="50"/>
      <c r="B18" s="51"/>
      <c r="C18" s="51"/>
      <c r="D18" s="51"/>
      <c r="E18" s="39"/>
      <c r="F18" s="51"/>
      <c r="G18" s="119" t="s">
        <v>83</v>
      </c>
      <c r="H18" s="70" t="s">
        <v>40</v>
      </c>
      <c r="I18" s="71">
        <v>49000</v>
      </c>
      <c r="J18" s="52"/>
    </row>
    <row r="19" spans="1:14" ht="15.75" customHeight="1" thickBot="1" x14ac:dyDescent="0.3">
      <c r="A19" s="50"/>
      <c r="B19" s="51"/>
      <c r="C19" s="51"/>
      <c r="D19" s="51"/>
      <c r="E19" s="51"/>
      <c r="F19" s="51"/>
      <c r="G19" s="120"/>
      <c r="H19" s="72" t="s">
        <v>44</v>
      </c>
      <c r="I19" s="71">
        <v>149439</v>
      </c>
      <c r="J19" s="52"/>
    </row>
    <row r="20" spans="1:14" ht="15.75" customHeight="1" thickBot="1" x14ac:dyDescent="0.3">
      <c r="A20" s="50"/>
      <c r="B20" s="51"/>
      <c r="C20" s="51"/>
      <c r="D20" s="51"/>
      <c r="E20" s="51"/>
      <c r="F20" s="51"/>
      <c r="G20" s="121"/>
      <c r="H20" s="73" t="s">
        <v>110</v>
      </c>
      <c r="I20" s="102">
        <f>1800350</f>
        <v>1800350</v>
      </c>
      <c r="J20" s="52"/>
      <c r="K20" s="85"/>
    </row>
    <row r="21" spans="1:14" ht="24" thickBot="1" x14ac:dyDescent="0.4">
      <c r="A21" s="50"/>
      <c r="B21" s="51"/>
      <c r="C21" s="51"/>
      <c r="D21" s="51"/>
      <c r="E21" s="103"/>
      <c r="F21" s="26" t="s">
        <v>99</v>
      </c>
      <c r="G21" s="32"/>
      <c r="H21" s="74" t="s">
        <v>75</v>
      </c>
      <c r="I21" s="69">
        <f>SUM(I18:I20)</f>
        <v>1998789</v>
      </c>
      <c r="J21" s="52"/>
      <c r="M21" s="30"/>
    </row>
    <row r="22" spans="1:14" ht="15.75" thickBot="1" x14ac:dyDescent="0.3">
      <c r="A22" s="50"/>
      <c r="B22" s="51"/>
      <c r="C22" s="51"/>
      <c r="D22" s="51"/>
      <c r="E22" s="51"/>
      <c r="F22" s="51"/>
      <c r="G22" s="51"/>
      <c r="H22" s="60"/>
      <c r="I22" s="60"/>
      <c r="J22" s="52"/>
    </row>
    <row r="23" spans="1:14" ht="24" thickBot="1" x14ac:dyDescent="0.4">
      <c r="A23" s="97" t="s">
        <v>89</v>
      </c>
      <c r="B23" s="111" t="s">
        <v>131</v>
      </c>
      <c r="C23" s="130"/>
      <c r="D23" s="98">
        <f>D9+D13</f>
        <v>89238418</v>
      </c>
      <c r="E23" s="51"/>
      <c r="F23" s="97" t="s">
        <v>100</v>
      </c>
      <c r="G23" s="99" t="s">
        <v>102</v>
      </c>
      <c r="H23" s="75" t="s">
        <v>85</v>
      </c>
      <c r="I23" s="100">
        <f>I16+I21</f>
        <v>89699907</v>
      </c>
      <c r="J23" s="52"/>
    </row>
    <row r="24" spans="1:14" ht="19.5" thickBot="1" x14ac:dyDescent="0.35">
      <c r="A24" s="50"/>
      <c r="B24" s="51"/>
      <c r="C24" s="51"/>
      <c r="D24" s="51"/>
      <c r="E24" s="51"/>
      <c r="F24" s="33"/>
      <c r="G24" s="41"/>
      <c r="H24" s="76"/>
      <c r="I24" s="77"/>
      <c r="J24" s="52"/>
    </row>
    <row r="25" spans="1:14" ht="24" thickBot="1" x14ac:dyDescent="0.4">
      <c r="A25" s="50"/>
      <c r="B25" s="51"/>
      <c r="C25" s="51"/>
      <c r="D25" s="51"/>
      <c r="E25" s="51"/>
      <c r="F25" s="51"/>
      <c r="G25" s="51"/>
      <c r="H25" s="97" t="s">
        <v>103</v>
      </c>
      <c r="I25" s="100">
        <f>I23-D23</f>
        <v>461489</v>
      </c>
      <c r="J25" s="52"/>
    </row>
    <row r="26" spans="1:14" ht="24" thickBot="1" x14ac:dyDescent="0.4">
      <c r="A26" s="103" t="s">
        <v>129</v>
      </c>
      <c r="B26" s="126" t="s">
        <v>132</v>
      </c>
      <c r="C26" s="127"/>
      <c r="D26" s="127"/>
      <c r="E26" s="127"/>
      <c r="F26" s="127"/>
      <c r="G26" s="127"/>
      <c r="J26" s="52"/>
    </row>
    <row r="27" spans="1:14" ht="24" thickBot="1" x14ac:dyDescent="0.4">
      <c r="A27" s="103" t="s">
        <v>130</v>
      </c>
      <c r="B27" s="126" t="s">
        <v>133</v>
      </c>
      <c r="C27" s="127"/>
      <c r="D27" s="127"/>
      <c r="E27" s="127"/>
      <c r="F27" s="127"/>
      <c r="G27" s="127"/>
      <c r="H27" s="26" t="s">
        <v>124</v>
      </c>
      <c r="I27" s="79">
        <f>2200000</f>
        <v>2200000</v>
      </c>
      <c r="J27" s="52"/>
    </row>
    <row r="28" spans="1:14" ht="15.75" thickBot="1" x14ac:dyDescent="0.3">
      <c r="H28" s="26" t="s">
        <v>122</v>
      </c>
      <c r="I28" s="87">
        <f>176320</f>
        <v>176320</v>
      </c>
      <c r="J28" s="52"/>
    </row>
    <row r="29" spans="1:14" ht="16.5" thickBot="1" x14ac:dyDescent="0.3">
      <c r="A29" s="50"/>
      <c r="B29" s="51"/>
      <c r="C29" s="51"/>
      <c r="D29" s="51"/>
      <c r="E29" s="51"/>
      <c r="F29" s="51"/>
      <c r="G29" s="51"/>
      <c r="H29" s="88" t="s">
        <v>123</v>
      </c>
      <c r="I29" s="89">
        <f>I27-I28</f>
        <v>2023680</v>
      </c>
      <c r="J29" s="52"/>
    </row>
    <row r="30" spans="1:14" ht="15.75" thickBot="1" x14ac:dyDescent="0.3">
      <c r="A30" s="50"/>
      <c r="B30" s="51"/>
      <c r="C30" s="51"/>
      <c r="D30" s="51"/>
      <c r="E30" s="51"/>
      <c r="F30" s="51"/>
      <c r="G30" s="51"/>
      <c r="H30" s="60"/>
      <c r="I30" s="60"/>
      <c r="J30" s="52"/>
    </row>
    <row r="31" spans="1:14" ht="24" thickBot="1" x14ac:dyDescent="0.4">
      <c r="A31" s="55"/>
      <c r="B31" s="51"/>
      <c r="C31" s="51"/>
      <c r="D31" s="51"/>
      <c r="E31" s="40"/>
      <c r="F31" s="51"/>
      <c r="G31" s="103" t="s">
        <v>130</v>
      </c>
      <c r="H31" s="97" t="s">
        <v>105</v>
      </c>
      <c r="I31" s="101">
        <f>I25+I27</f>
        <v>2661489</v>
      </c>
      <c r="J31" s="52"/>
    </row>
    <row r="32" spans="1:14" ht="19.5" thickBot="1" x14ac:dyDescent="0.35">
      <c r="A32" s="55"/>
      <c r="B32" s="51"/>
      <c r="C32" s="51"/>
      <c r="D32" s="51"/>
      <c r="E32" s="40"/>
      <c r="F32" s="51"/>
      <c r="G32" s="51"/>
      <c r="H32" s="86"/>
      <c r="I32" s="77"/>
      <c r="J32" s="52"/>
    </row>
    <row r="33" spans="1:10" ht="24" thickBot="1" x14ac:dyDescent="0.4">
      <c r="A33" s="55"/>
      <c r="B33" s="45"/>
      <c r="C33" s="46"/>
      <c r="D33" s="42"/>
      <c r="E33" s="40"/>
      <c r="F33" s="51"/>
      <c r="G33" s="111" t="s">
        <v>121</v>
      </c>
      <c r="H33" s="112"/>
      <c r="I33" s="77"/>
      <c r="J33" s="52"/>
    </row>
    <row r="34" spans="1:10" ht="15.75" thickBot="1" x14ac:dyDescent="0.3">
      <c r="A34" s="50"/>
      <c r="B34" s="51"/>
      <c r="C34" s="51"/>
      <c r="D34" s="51"/>
      <c r="E34" s="51"/>
      <c r="F34" s="51"/>
      <c r="G34" s="51"/>
      <c r="H34" s="60"/>
      <c r="I34" s="60"/>
      <c r="J34" s="52"/>
    </row>
    <row r="35" spans="1:10" ht="15.75" thickBot="1" x14ac:dyDescent="0.3">
      <c r="A35" s="50"/>
      <c r="B35" s="51"/>
      <c r="C35" s="51"/>
      <c r="D35" s="51"/>
      <c r="E35" s="51"/>
      <c r="F35" s="26" t="s">
        <v>90</v>
      </c>
      <c r="G35" s="122" t="s">
        <v>92</v>
      </c>
      <c r="H35" s="123"/>
      <c r="I35" s="65">
        <f>D7-D9</f>
        <v>701186</v>
      </c>
      <c r="J35" s="52"/>
    </row>
    <row r="36" spans="1:10" ht="15.75" thickBot="1" x14ac:dyDescent="0.3">
      <c r="A36" s="50"/>
      <c r="B36" s="51"/>
      <c r="C36" s="51"/>
      <c r="D36" s="51"/>
      <c r="E36" s="51"/>
      <c r="F36" s="26" t="s">
        <v>91</v>
      </c>
      <c r="G36" s="124" t="s">
        <v>128</v>
      </c>
      <c r="H36" s="125"/>
      <c r="I36" s="65">
        <f>140*14000</f>
        <v>1960000</v>
      </c>
      <c r="J36" s="52"/>
    </row>
    <row r="37" spans="1:10" ht="15.75" thickBot="1" x14ac:dyDescent="0.3">
      <c r="A37" s="50"/>
      <c r="B37" s="51"/>
      <c r="C37" s="51"/>
      <c r="D37" s="51"/>
      <c r="E37" s="51"/>
      <c r="F37" s="26" t="s">
        <v>125</v>
      </c>
      <c r="G37" s="124" t="s">
        <v>127</v>
      </c>
      <c r="H37" s="125"/>
      <c r="I37" s="65">
        <f>122*14000</f>
        <v>1708000</v>
      </c>
      <c r="J37" s="52"/>
    </row>
    <row r="38" spans="1:10" x14ac:dyDescent="0.25">
      <c r="A38" s="50"/>
      <c r="B38" s="51"/>
      <c r="C38" s="51"/>
      <c r="D38" s="51"/>
      <c r="E38" s="51"/>
      <c r="F38" s="51"/>
      <c r="G38" s="51"/>
      <c r="H38" s="60"/>
      <c r="I38" s="60"/>
      <c r="J38" s="52"/>
    </row>
    <row r="39" spans="1:10" ht="15.75" thickBot="1" x14ac:dyDescent="0.3">
      <c r="A39" s="50"/>
      <c r="B39" s="51"/>
      <c r="C39" s="51"/>
      <c r="D39" s="51"/>
      <c r="E39" s="51"/>
      <c r="F39" s="51"/>
      <c r="G39" s="51"/>
      <c r="H39" s="60"/>
      <c r="I39" s="60"/>
      <c r="J39" s="52"/>
    </row>
    <row r="40" spans="1:10" ht="24" thickBot="1" x14ac:dyDescent="0.4">
      <c r="A40" s="50"/>
      <c r="B40" s="51"/>
      <c r="C40" s="51"/>
      <c r="D40" s="51"/>
      <c r="E40" s="51"/>
      <c r="F40" s="111" t="s">
        <v>104</v>
      </c>
      <c r="G40" s="112"/>
      <c r="H40" s="100">
        <f>I35+I36</f>
        <v>2661186</v>
      </c>
      <c r="I40" s="60"/>
      <c r="J40" s="52"/>
    </row>
    <row r="41" spans="1:10" ht="15.75" thickBot="1" x14ac:dyDescent="0.3">
      <c r="A41" s="56"/>
      <c r="B41" s="57"/>
      <c r="C41" s="57"/>
      <c r="D41" s="57"/>
      <c r="E41" s="57"/>
      <c r="F41" s="57"/>
      <c r="G41" s="57"/>
      <c r="H41" s="80"/>
      <c r="I41" s="80"/>
      <c r="J41" s="58"/>
    </row>
    <row r="43" spans="1:10" x14ac:dyDescent="0.25">
      <c r="I43" s="82"/>
    </row>
  </sheetData>
  <mergeCells count="14">
    <mergeCell ref="B3:C3"/>
    <mergeCell ref="B13:C13"/>
    <mergeCell ref="B23:C23"/>
    <mergeCell ref="F40:G40"/>
    <mergeCell ref="G33:H33"/>
    <mergeCell ref="G10:G15"/>
    <mergeCell ref="G4:G7"/>
    <mergeCell ref="G18:G20"/>
    <mergeCell ref="G35:H35"/>
    <mergeCell ref="G36:H36"/>
    <mergeCell ref="G37:H37"/>
    <mergeCell ref="B26:G26"/>
    <mergeCell ref="B27:G27"/>
    <mergeCell ref="B9:C9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5"/>
  <sheetViews>
    <sheetView workbookViewId="0">
      <selection activeCell="G11" sqref="G11"/>
    </sheetView>
  </sheetViews>
  <sheetFormatPr defaultRowHeight="15" x14ac:dyDescent="0.25"/>
  <cols>
    <col min="5" max="5" width="15.7109375" bestFit="1" customWidth="1"/>
  </cols>
  <sheetData>
    <row r="1" spans="1:13" x14ac:dyDescent="0.25">
      <c r="E1" t="s">
        <v>136</v>
      </c>
    </row>
    <row r="2" spans="1:13" x14ac:dyDescent="0.25">
      <c r="A2" t="s">
        <v>134</v>
      </c>
      <c r="B2">
        <v>28</v>
      </c>
      <c r="C2">
        <f>70000</f>
        <v>70000</v>
      </c>
      <c r="D2">
        <f>B2*C2</f>
        <v>1960000</v>
      </c>
    </row>
    <row r="3" spans="1:13" x14ac:dyDescent="0.25">
      <c r="A3" t="s">
        <v>135</v>
      </c>
      <c r="B3">
        <v>3</v>
      </c>
      <c r="C3">
        <f>250000+300000+300000</f>
        <v>850000</v>
      </c>
      <c r="D3">
        <f>C3</f>
        <v>850000</v>
      </c>
    </row>
    <row r="4" spans="1:13" x14ac:dyDescent="0.25">
      <c r="D4" s="85">
        <f>SUM(D2:D3)</f>
        <v>2810000</v>
      </c>
    </row>
    <row r="6" spans="1:13" x14ac:dyDescent="0.25">
      <c r="A6" t="s">
        <v>137</v>
      </c>
      <c r="B6">
        <f>4</f>
        <v>4</v>
      </c>
      <c r="C6">
        <f>35000</f>
        <v>35000</v>
      </c>
      <c r="D6">
        <f>C6*B6</f>
        <v>140000</v>
      </c>
      <c r="E6" s="85">
        <f>D4-D6</f>
        <v>2670000</v>
      </c>
    </row>
    <row r="8" spans="1:13" x14ac:dyDescent="0.25">
      <c r="K8">
        <v>50000</v>
      </c>
      <c r="L8" t="s">
        <v>141</v>
      </c>
      <c r="M8" t="s">
        <v>142</v>
      </c>
    </row>
    <row r="9" spans="1:13" x14ac:dyDescent="0.25">
      <c r="E9" t="s">
        <v>138</v>
      </c>
      <c r="G9">
        <v>1236000</v>
      </c>
      <c r="K9">
        <v>40000</v>
      </c>
      <c r="L9" t="s">
        <v>149</v>
      </c>
      <c r="M9" t="s">
        <v>143</v>
      </c>
    </row>
    <row r="10" spans="1:13" x14ac:dyDescent="0.25">
      <c r="E10" t="s">
        <v>139</v>
      </c>
      <c r="G10">
        <v>1000000</v>
      </c>
      <c r="K10">
        <v>290000</v>
      </c>
      <c r="L10" t="s">
        <v>144</v>
      </c>
      <c r="M10" t="s">
        <v>145</v>
      </c>
    </row>
    <row r="11" spans="1:13" x14ac:dyDescent="0.25">
      <c r="G11">
        <f>G9-G10</f>
        <v>236000</v>
      </c>
      <c r="K11">
        <v>40000</v>
      </c>
      <c r="L11" t="s">
        <v>147</v>
      </c>
      <c r="M11" t="s">
        <v>146</v>
      </c>
    </row>
    <row r="12" spans="1:13" x14ac:dyDescent="0.25">
      <c r="E12" t="s">
        <v>140</v>
      </c>
      <c r="G12">
        <f>K14</f>
        <v>521186</v>
      </c>
      <c r="K12">
        <v>61186</v>
      </c>
      <c r="L12" t="s">
        <v>150</v>
      </c>
      <c r="M12" t="s">
        <v>148</v>
      </c>
    </row>
    <row r="13" spans="1:13" x14ac:dyDescent="0.25">
      <c r="G13" s="85">
        <f>SUM(G11:G12)</f>
        <v>757186</v>
      </c>
      <c r="K13">
        <v>40000</v>
      </c>
      <c r="L13" t="s">
        <v>151</v>
      </c>
      <c r="M13" t="s">
        <v>152</v>
      </c>
    </row>
    <row r="14" spans="1:13" x14ac:dyDescent="0.25">
      <c r="K14" s="85">
        <f>SUM(K8:K13)</f>
        <v>521186</v>
      </c>
    </row>
    <row r="15" spans="1:13" x14ac:dyDescent="0.25">
      <c r="E15" t="s">
        <v>153</v>
      </c>
      <c r="G15">
        <v>1419422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 (5)</vt:lpstr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Anudit Dagar</dc:creator>
  <cp:lastModifiedBy>Sanjeev Bora</cp:lastModifiedBy>
  <cp:lastPrinted>2016-12-18T05:59:07Z</cp:lastPrinted>
  <dcterms:created xsi:type="dcterms:W3CDTF">2016-11-19T12:45:59Z</dcterms:created>
  <dcterms:modified xsi:type="dcterms:W3CDTF">2021-09-26T03:47:42Z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12cc9785-4292-454d-9e59-25181cc59af7</vt:lpwstr>
  </property>
  <property fmtid="{D5CDD505-2E9C-101B-9397-08002B2CF9AE}" pid="3" name="HCLClassD6">
    <vt:lpwstr>False</vt:lpwstr>
  </property>
  <property fmtid="{D5CDD505-2E9C-101B-9397-08002B2CF9AE}" pid="4" name="HCLClassification">
    <vt:lpwstr>HCL_Cla5s_1nt3rnal</vt:lpwstr>
  </property>
</Properties>
</file>